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https://d.docs.live.net/f702b5fd4c7b9c2c/Documents/Excel Calculators/"/>
    </mc:Choice>
  </mc:AlternateContent>
  <xr:revisionPtr revIDLastSave="0" documentId="8_{130A9096-9DE6-4312-974B-48DD4B6D9766}" xr6:coauthVersionLast="47" xr6:coauthVersionMax="47" xr10:uidLastSave="{00000000-0000-0000-0000-000000000000}"/>
  <bookViews>
    <workbookView xWindow="-120" yWindow="-120" windowWidth="29040" windowHeight="15840" xr2:uid="{00000000-000D-0000-FFFF-FFFF00000000}"/>
  </bookViews>
  <sheets>
    <sheet name="Tax 2022" sheetId="6" r:id="rId1"/>
    <sheet name="Tax Calculation" sheetId="9" r:id="rId2"/>
  </sheets>
  <definedNames>
    <definedName name="_xlnm.Print_Area" localSheetId="0">'Tax 2022'!#REF!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9" l="1"/>
  <c r="F20" i="6" l="1"/>
  <c r="H13" i="6"/>
  <c r="F15" i="6"/>
  <c r="F13" i="6"/>
  <c r="K38" i="9"/>
  <c r="B18" i="9"/>
  <c r="I18" i="9" s="1"/>
  <c r="K28" i="9" s="1"/>
  <c r="D20" i="9"/>
  <c r="D34" i="9" s="1"/>
  <c r="D36" i="9" s="1"/>
  <c r="D12" i="9"/>
  <c r="D13" i="9" s="1"/>
  <c r="D14" i="9" s="1"/>
  <c r="A10" i="9"/>
  <c r="A9" i="9"/>
  <c r="A8" i="9"/>
  <c r="A7" i="9"/>
  <c r="A6" i="9"/>
  <c r="A5" i="9"/>
  <c r="F10" i="6" l="1"/>
  <c r="D39" i="9"/>
  <c r="D28" i="9"/>
  <c r="K20" i="9"/>
  <c r="K34" i="9" s="1"/>
  <c r="K36" i="9" s="1"/>
  <c r="K39" i="9" s="1"/>
  <c r="K23" i="9" s="1"/>
  <c r="K25" i="9" s="1"/>
  <c r="K26" i="9" s="1"/>
  <c r="K27" i="9" s="1"/>
  <c r="K29" i="9" l="1"/>
  <c r="K30" i="9" s="1"/>
  <c r="K31" i="9" s="1"/>
  <c r="D23" i="9"/>
  <c r="D25" i="9" s="1"/>
  <c r="D26" i="9" s="1"/>
  <c r="D27" i="9" s="1"/>
  <c r="K32" i="9" l="1"/>
  <c r="H16" i="6" s="1"/>
  <c r="H17" i="6" s="1"/>
  <c r="D29" i="9"/>
  <c r="D32" i="9" l="1"/>
  <c r="F16" i="6" s="1"/>
  <c r="D30" i="9"/>
  <c r="D31" i="9" s="1"/>
  <c r="F17" i="6" l="1"/>
  <c r="F21" i="6"/>
  <c r="F22" i="6" s="1"/>
</calcChain>
</file>

<file path=xl/sharedStrings.xml><?xml version="1.0" encoding="utf-8"?>
<sst xmlns="http://schemas.openxmlformats.org/spreadsheetml/2006/main" count="75" uniqueCount="51">
  <si>
    <t>Deductions</t>
  </si>
  <si>
    <t>Income</t>
  </si>
  <si>
    <t>Tax thereon</t>
  </si>
  <si>
    <t>Taxable Income ®</t>
  </si>
  <si>
    <t>Rates of Taxes</t>
  </si>
  <si>
    <t>of each R1</t>
  </si>
  <si>
    <t>Primary</t>
  </si>
  <si>
    <t>Additional</t>
  </si>
  <si>
    <t>Age</t>
  </si>
  <si>
    <t>Retirement Annuity</t>
  </si>
  <si>
    <t>Annualized</t>
  </si>
  <si>
    <t>Gross</t>
  </si>
  <si>
    <t>Tax Rates</t>
  </si>
  <si>
    <t>Allowed</t>
  </si>
  <si>
    <t>of amount over R216 200</t>
  </si>
  <si>
    <t>of amount over R337 800</t>
  </si>
  <si>
    <t>of amount over R467 500</t>
  </si>
  <si>
    <t>of amount over R613 600</t>
  </si>
  <si>
    <t>of amount over R782 200</t>
  </si>
  <si>
    <t>of amount over R1 656 600</t>
  </si>
  <si>
    <t>Allowable</t>
  </si>
  <si>
    <t>Salary</t>
  </si>
  <si>
    <t>Pension/Provident deduction</t>
  </si>
  <si>
    <t>Rebate - Primary</t>
  </si>
  <si>
    <t xml:space="preserve">Tax </t>
  </si>
  <si>
    <t>Net pay per annum</t>
  </si>
  <si>
    <t>Net pay per month</t>
  </si>
  <si>
    <t>Tax</t>
  </si>
  <si>
    <t>Tax per month</t>
  </si>
  <si>
    <t>Salary after deducting pension/provident and tax</t>
  </si>
  <si>
    <t>Please fill in the yellow boxes</t>
  </si>
  <si>
    <t>Per Month</t>
  </si>
  <si>
    <t>Results</t>
  </si>
  <si>
    <t>Less:</t>
  </si>
  <si>
    <t>Input</t>
  </si>
  <si>
    <t>Pension/Provident contribution allowed for tax</t>
  </si>
  <si>
    <t>After pension/provident contribution</t>
  </si>
  <si>
    <t>Before pension/provident contribution</t>
  </si>
  <si>
    <t>Tax savings</t>
  </si>
  <si>
    <t>Cost of pension/provident contribution after tax</t>
  </si>
  <si>
    <t>Tax After Pension/Provident Contributions</t>
  </si>
  <si>
    <t>Tax Without Pension/Provident Contributions</t>
  </si>
  <si>
    <t>Disclaimer</t>
  </si>
  <si>
    <t>Your use of the aforementioned calculator is at your own risk. The calculator is provided on an "as is" and "as available" basis. We expressly disclaim all warranties of any kind, whether express or implied.</t>
  </si>
  <si>
    <t>The calculator is intended for information purposes only. We endeavor to keep it up to date. Any reliance placed on the content of the website is to be made at your own risk.</t>
  </si>
  <si>
    <t>We do not take liability for any loss or damage including without limitation, indirect or consequential loss or damage, or any loss or damage whatsoever arising out of, or in connection with the use of the calculator.</t>
  </si>
  <si>
    <t>Please note that the calculations displayed by this tool may not be 100% accurate, correct and/or complete and that they are intended solely for general information and education purposes. You should not take any action on the basis of the information provided by this application as it should NOT be considered as a substitute for any professional financial service or advice. The creator of this calculator is in no way liable of any actions that might be taken by users.</t>
  </si>
  <si>
    <t xml:space="preserve">2022 TAX Calculator  </t>
  </si>
  <si>
    <t>Simplified Tax Calculation - gross salary and pension/provident contributions</t>
  </si>
  <si>
    <t>Pension/Provident contribution (Investment)</t>
  </si>
  <si>
    <t>Net (Investment)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</si>
</sst>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9" x14ac:knownFonts="1">
    <font>
      <sz val="10"/>
      <name val="Arial"/>
    </font>
    <font>
      <b/>
      <sz val="10"/>
      <name val="Arial"/>
      <family val="2"/>
    </font>
    <font>
      <sz val="8"/>
      <name val="Arial"/>
      <family val="2"/>
    </font>
    <font>
      <sz val="10"/>
      <name val="Arial"/>
      <family val="2"/>
    </font>
    <font>
      <sz val="10"/>
      <name val="Arial"/>
      <family val="2"/>
    </font>
    <font>
      <b/>
      <sz val="11"/>
      <color theme="1"/>
      <name val="Calibri"/>
      <family val="2"/>
      <scheme val="minor"/>
    </font>
    <font>
      <b/>
      <u/>
      <sz val="10"/>
      <name val="Arial"/>
      <family val="2"/>
    </font>
    <font>
      <b/>
      <sz val="10"/>
      <color rgb="FFFF0000"/>
      <name val="Arial"/>
      <family val="2"/>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s>
  <borders count="6">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3" fontId="0" fillId="0" borderId="0"/>
    <xf numFmtId="164" fontId="4" fillId="0" borderId="0" applyFont="0" applyFill="0" applyBorder="0" applyAlignment="0" applyProtection="0"/>
    <xf numFmtId="9" fontId="4" fillId="0" borderId="0" applyFont="0" applyFill="0" applyBorder="0" applyAlignment="0" applyProtection="0"/>
  </cellStyleXfs>
  <cellXfs count="46">
    <xf numFmtId="3" fontId="0" fillId="0" borderId="0" xfId="0"/>
    <xf numFmtId="3" fontId="1" fillId="0" borderId="0" xfId="0" applyFont="1"/>
    <xf numFmtId="3" fontId="0" fillId="0" borderId="1" xfId="0" applyBorder="1"/>
    <xf numFmtId="3" fontId="0" fillId="0" borderId="2" xfId="0" applyBorder="1"/>
    <xf numFmtId="3" fontId="3" fillId="0" borderId="0" xfId="0" applyFont="1"/>
    <xf numFmtId="4" fontId="0" fillId="0" borderId="0" xfId="0" applyNumberFormat="1"/>
    <xf numFmtId="4" fontId="1" fillId="0" borderId="0" xfId="0" applyNumberFormat="1" applyFont="1"/>
    <xf numFmtId="165" fontId="3" fillId="0" borderId="0" xfId="1" applyNumberFormat="1" applyFont="1"/>
    <xf numFmtId="4" fontId="3" fillId="0" borderId="5" xfId="0" applyNumberFormat="1" applyFont="1" applyBorder="1"/>
    <xf numFmtId="165" fontId="3" fillId="3" borderId="5" xfId="1" applyNumberFormat="1" applyFont="1" applyFill="1" applyBorder="1"/>
    <xf numFmtId="4" fontId="3" fillId="0" borderId="0" xfId="0" applyNumberFormat="1" applyFont="1"/>
    <xf numFmtId="3" fontId="3" fillId="0" borderId="0" xfId="1" applyNumberFormat="1" applyFont="1"/>
    <xf numFmtId="3" fontId="0" fillId="0" borderId="0" xfId="0" quotePrefix="1"/>
    <xf numFmtId="10" fontId="0" fillId="0" borderId="0" xfId="0" applyNumberFormat="1"/>
    <xf numFmtId="1" fontId="3" fillId="0" borderId="0" xfId="1" applyNumberFormat="1" applyFont="1"/>
    <xf numFmtId="9" fontId="3" fillId="3" borderId="5" xfId="2" applyFont="1" applyFill="1" applyBorder="1"/>
    <xf numFmtId="3" fontId="0" fillId="0" borderId="0" xfId="0" applyBorder="1"/>
    <xf numFmtId="3" fontId="0" fillId="0" borderId="0" xfId="0" applyFill="1"/>
    <xf numFmtId="3" fontId="1" fillId="0" borderId="0" xfId="0" applyFont="1" applyFill="1"/>
    <xf numFmtId="4" fontId="1" fillId="0" borderId="4" xfId="0" applyNumberFormat="1" applyFont="1" applyBorder="1" applyAlignment="1">
      <alignment horizontal="center" vertical="center"/>
    </xf>
    <xf numFmtId="4" fontId="1" fillId="0" borderId="3" xfId="0" applyNumberFormat="1" applyFont="1" applyBorder="1" applyAlignment="1">
      <alignment horizontal="center" vertical="center"/>
    </xf>
    <xf numFmtId="4" fontId="1" fillId="0" borderId="1" xfId="0" applyNumberFormat="1" applyFont="1" applyBorder="1" applyAlignment="1">
      <alignment horizontal="center" vertical="center"/>
    </xf>
    <xf numFmtId="3" fontId="1" fillId="0" borderId="0" xfId="0" applyFont="1" applyProtection="1">
      <protection locked="0"/>
    </xf>
    <xf numFmtId="3" fontId="0" fillId="0" borderId="0" xfId="0" applyProtection="1">
      <protection locked="0"/>
    </xf>
    <xf numFmtId="3" fontId="3" fillId="0" borderId="0" xfId="0" applyFont="1" applyProtection="1">
      <protection locked="0"/>
    </xf>
    <xf numFmtId="3" fontId="1" fillId="0" borderId="0" xfId="0" applyFont="1" applyAlignment="1" applyProtection="1">
      <alignment horizontal="right"/>
      <protection locked="0"/>
    </xf>
    <xf numFmtId="4" fontId="3" fillId="0" borderId="0" xfId="0" applyNumberFormat="1" applyFont="1" applyProtection="1">
      <protection locked="0"/>
    </xf>
    <xf numFmtId="3" fontId="0" fillId="2" borderId="2" xfId="0" applyFill="1" applyBorder="1" applyProtection="1">
      <protection locked="0"/>
    </xf>
    <xf numFmtId="4" fontId="0" fillId="0" borderId="0" xfId="0" applyNumberFormat="1" applyProtection="1">
      <protection locked="0"/>
    </xf>
    <xf numFmtId="3" fontId="0" fillId="2" borderId="0" xfId="0" applyFill="1" applyProtection="1">
      <protection locked="0"/>
    </xf>
    <xf numFmtId="3" fontId="1" fillId="2" borderId="0" xfId="0" applyFont="1" applyFill="1" applyProtection="1">
      <protection locked="0"/>
    </xf>
    <xf numFmtId="3" fontId="0" fillId="0" borderId="2" xfId="0" applyBorder="1" applyProtection="1">
      <protection locked="0"/>
    </xf>
    <xf numFmtId="3" fontId="8" fillId="0" borderId="0" xfId="0" applyFont="1" applyProtection="1">
      <protection locked="0"/>
    </xf>
    <xf numFmtId="3" fontId="1" fillId="0" borderId="0" xfId="0" applyFont="1" applyProtection="1"/>
    <xf numFmtId="3" fontId="0" fillId="0" borderId="0" xfId="0" applyProtection="1"/>
    <xf numFmtId="3" fontId="1" fillId="0" borderId="0" xfId="0" applyFont="1" applyAlignment="1" applyProtection="1">
      <alignment wrapText="1"/>
    </xf>
    <xf numFmtId="3" fontId="3" fillId="0" borderId="0" xfId="0" applyFont="1" applyProtection="1"/>
    <xf numFmtId="3" fontId="0" fillId="0" borderId="1" xfId="0" applyBorder="1" applyProtection="1"/>
    <xf numFmtId="3" fontId="6" fillId="4" borderId="0" xfId="0" applyFont="1" applyFill="1" applyProtection="1"/>
    <xf numFmtId="3" fontId="1" fillId="4" borderId="0" xfId="0" applyFont="1" applyFill="1" applyProtection="1"/>
    <xf numFmtId="3" fontId="7" fillId="4" borderId="0" xfId="0" applyFont="1" applyFill="1" applyProtection="1"/>
    <xf numFmtId="3" fontId="8" fillId="0" borderId="0" xfId="0" applyFont="1" applyProtection="1"/>
    <xf numFmtId="3" fontId="1" fillId="4" borderId="1" xfId="0" applyFont="1" applyFill="1" applyBorder="1" applyProtection="1"/>
    <xf numFmtId="3" fontId="5" fillId="0" borderId="0" xfId="0" applyFont="1" applyProtection="1"/>
    <xf numFmtId="3" fontId="0" fillId="0" borderId="0" xfId="0" applyAlignment="1" applyProtection="1">
      <alignment horizontal="left" vertical="top" wrapText="1"/>
    </xf>
    <xf numFmtId="3" fontId="0" fillId="0" borderId="0" xfId="0" applyAlignment="1" applyProtection="1">
      <alignment horizontal="lef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zoomScaleNormal="100" workbookViewId="0">
      <selection activeCell="F9" sqref="F9"/>
    </sheetView>
  </sheetViews>
  <sheetFormatPr defaultRowHeight="12.75" x14ac:dyDescent="0.2"/>
  <cols>
    <col min="1" max="4" width="9.140625" style="23"/>
    <col min="5" max="5" width="13.85546875" style="23" customWidth="1"/>
    <col min="6" max="6" width="17.85546875" style="23" customWidth="1"/>
    <col min="7" max="7" width="2.85546875" style="23" customWidth="1"/>
    <col min="8" max="8" width="17.85546875" style="23" customWidth="1"/>
    <col min="9" max="9" width="14.140625" style="23" bestFit="1" customWidth="1"/>
    <col min="10" max="16384" width="9.140625" style="23"/>
  </cols>
  <sheetData>
    <row r="1" spans="1:12" x14ac:dyDescent="0.2">
      <c r="A1" s="22" t="s">
        <v>47</v>
      </c>
      <c r="F1" s="22"/>
      <c r="G1" s="24"/>
    </row>
    <row r="2" spans="1:12" x14ac:dyDescent="0.2">
      <c r="A2" s="22" t="s">
        <v>48</v>
      </c>
      <c r="F2" s="22"/>
      <c r="G2" s="24"/>
    </row>
    <row r="4" spans="1:12" x14ac:dyDescent="0.2">
      <c r="A4" s="22" t="s">
        <v>30</v>
      </c>
    </row>
    <row r="5" spans="1:12" x14ac:dyDescent="0.2">
      <c r="F5" s="25" t="s">
        <v>31</v>
      </c>
    </row>
    <row r="6" spans="1:12" x14ac:dyDescent="0.2">
      <c r="A6" s="22" t="s">
        <v>34</v>
      </c>
    </row>
    <row r="7" spans="1:12" x14ac:dyDescent="0.2">
      <c r="A7" s="26" t="s">
        <v>8</v>
      </c>
      <c r="F7" s="27">
        <v>55</v>
      </c>
    </row>
    <row r="8" spans="1:12" x14ac:dyDescent="0.2">
      <c r="A8" s="28" t="s">
        <v>21</v>
      </c>
      <c r="F8" s="29">
        <v>50000</v>
      </c>
    </row>
    <row r="9" spans="1:12" x14ac:dyDescent="0.2">
      <c r="A9" s="22" t="s">
        <v>49</v>
      </c>
      <c r="F9" s="30">
        <v>6000</v>
      </c>
    </row>
    <row r="10" spans="1:12" x14ac:dyDescent="0.2">
      <c r="A10" s="24" t="s">
        <v>35</v>
      </c>
      <c r="F10" s="31">
        <f>-'Tax Calculation'!D36</f>
        <v>-13750.000000000002</v>
      </c>
    </row>
    <row r="12" spans="1:12" ht="38.25" x14ac:dyDescent="0.2">
      <c r="A12" s="33" t="s">
        <v>32</v>
      </c>
      <c r="B12" s="34"/>
      <c r="C12" s="34"/>
      <c r="D12" s="34"/>
      <c r="E12" s="34"/>
      <c r="F12" s="35" t="s">
        <v>36</v>
      </c>
      <c r="G12" s="33"/>
      <c r="H12" s="35" t="s">
        <v>37</v>
      </c>
      <c r="I12" s="34"/>
      <c r="J12" s="34"/>
      <c r="K12" s="34"/>
      <c r="L12" s="34"/>
    </row>
    <row r="13" spans="1:12" x14ac:dyDescent="0.2">
      <c r="A13" s="36" t="s">
        <v>21</v>
      </c>
      <c r="B13" s="34"/>
      <c r="C13" s="34"/>
      <c r="D13" s="34"/>
      <c r="E13" s="34"/>
      <c r="F13" s="34">
        <f>+F8</f>
        <v>50000</v>
      </c>
      <c r="G13" s="34"/>
      <c r="H13" s="34">
        <f>+F8</f>
        <v>50000</v>
      </c>
      <c r="I13" s="34"/>
      <c r="J13" s="34"/>
      <c r="K13" s="34"/>
      <c r="L13" s="34"/>
    </row>
    <row r="14" spans="1:12" x14ac:dyDescent="0.2">
      <c r="A14" s="36" t="s">
        <v>33</v>
      </c>
      <c r="B14" s="34"/>
      <c r="C14" s="34"/>
      <c r="D14" s="34"/>
      <c r="E14" s="34"/>
      <c r="F14" s="34"/>
      <c r="G14" s="34"/>
      <c r="H14" s="34"/>
      <c r="I14" s="34"/>
      <c r="J14" s="34"/>
      <c r="K14" s="34"/>
      <c r="L14" s="34"/>
    </row>
    <row r="15" spans="1:12" x14ac:dyDescent="0.2">
      <c r="A15" s="36"/>
      <c r="B15" s="33" t="s">
        <v>49</v>
      </c>
      <c r="C15" s="33"/>
      <c r="D15" s="33"/>
      <c r="E15" s="33"/>
      <c r="F15" s="33">
        <f>-F9</f>
        <v>-6000</v>
      </c>
      <c r="G15" s="34"/>
      <c r="H15" s="34"/>
      <c r="I15" s="34"/>
      <c r="J15" s="34"/>
      <c r="K15" s="34"/>
      <c r="L15" s="34"/>
    </row>
    <row r="16" spans="1:12" x14ac:dyDescent="0.2">
      <c r="A16" s="34"/>
      <c r="B16" s="36" t="s">
        <v>27</v>
      </c>
      <c r="C16" s="34"/>
      <c r="D16" s="34"/>
      <c r="E16" s="34"/>
      <c r="F16" s="34">
        <f>-'Tax Calculation'!D32</f>
        <v>-9733.7200000000012</v>
      </c>
      <c r="G16" s="34"/>
      <c r="H16" s="34">
        <f>-'Tax Calculation'!K32</f>
        <v>-11893.720000000001</v>
      </c>
      <c r="I16" s="34"/>
      <c r="J16" s="34"/>
      <c r="K16" s="34"/>
      <c r="L16" s="34"/>
    </row>
    <row r="17" spans="1:12" x14ac:dyDescent="0.2">
      <c r="A17" s="36" t="s">
        <v>29</v>
      </c>
      <c r="B17" s="34"/>
      <c r="C17" s="34"/>
      <c r="D17" s="34"/>
      <c r="E17" s="34"/>
      <c r="F17" s="37">
        <f>SUM(F13:F16)</f>
        <v>34266.28</v>
      </c>
      <c r="G17" s="34"/>
      <c r="H17" s="37">
        <f>SUM(H13:H16)</f>
        <v>38106.28</v>
      </c>
      <c r="I17" s="34"/>
      <c r="J17" s="34"/>
      <c r="K17" s="34"/>
      <c r="L17" s="34"/>
    </row>
    <row r="18" spans="1:12" x14ac:dyDescent="0.2">
      <c r="A18" s="34"/>
      <c r="B18" s="34"/>
      <c r="C18" s="34"/>
      <c r="D18" s="34"/>
      <c r="E18" s="34"/>
      <c r="F18" s="34"/>
      <c r="G18" s="34"/>
      <c r="H18" s="34"/>
      <c r="I18" s="34"/>
      <c r="J18" s="34"/>
      <c r="K18" s="34"/>
      <c r="L18" s="34"/>
    </row>
    <row r="19" spans="1:12" x14ac:dyDescent="0.2">
      <c r="A19" s="38" t="s">
        <v>39</v>
      </c>
      <c r="B19" s="38"/>
      <c r="C19" s="38"/>
      <c r="D19" s="38"/>
      <c r="E19" s="38"/>
      <c r="F19" s="39"/>
      <c r="G19" s="34"/>
      <c r="H19" s="34"/>
      <c r="I19" s="34"/>
      <c r="J19" s="34"/>
      <c r="K19" s="34"/>
      <c r="L19" s="34"/>
    </row>
    <row r="20" spans="1:12" x14ac:dyDescent="0.2">
      <c r="A20" s="39" t="s">
        <v>49</v>
      </c>
      <c r="B20" s="39"/>
      <c r="C20" s="39"/>
      <c r="D20" s="39"/>
      <c r="E20" s="39"/>
      <c r="F20" s="39">
        <f>+F9</f>
        <v>6000</v>
      </c>
      <c r="G20" s="34"/>
      <c r="H20" s="34"/>
      <c r="I20" s="34"/>
      <c r="J20" s="34"/>
      <c r="K20" s="34"/>
      <c r="L20" s="34"/>
    </row>
    <row r="21" spans="1:12" s="32" customFormat="1" x14ac:dyDescent="0.2">
      <c r="A21" s="40" t="s">
        <v>38</v>
      </c>
      <c r="B21" s="40"/>
      <c r="C21" s="40"/>
      <c r="D21" s="40"/>
      <c r="E21" s="40"/>
      <c r="F21" s="40">
        <f>+H16-F16</f>
        <v>-2160</v>
      </c>
      <c r="G21" s="41"/>
      <c r="H21" s="41"/>
      <c r="I21" s="41"/>
      <c r="J21" s="41"/>
      <c r="K21" s="41"/>
      <c r="L21" s="41"/>
    </row>
    <row r="22" spans="1:12" x14ac:dyDescent="0.2">
      <c r="A22" s="39" t="s">
        <v>50</v>
      </c>
      <c r="B22" s="39"/>
      <c r="C22" s="39"/>
      <c r="D22" s="39"/>
      <c r="E22" s="39"/>
      <c r="F22" s="42">
        <f>SUM(F20:F21)</f>
        <v>3840</v>
      </c>
      <c r="G22" s="34"/>
      <c r="H22" s="34"/>
      <c r="I22" s="34"/>
      <c r="J22" s="34"/>
      <c r="K22" s="34"/>
      <c r="L22" s="34"/>
    </row>
    <row r="23" spans="1:12" x14ac:dyDescent="0.2">
      <c r="A23" s="34"/>
      <c r="B23" s="34"/>
      <c r="C23" s="34"/>
      <c r="D23" s="34"/>
      <c r="E23" s="34"/>
      <c r="F23" s="34"/>
      <c r="G23" s="34"/>
      <c r="H23" s="34"/>
      <c r="I23" s="34"/>
      <c r="J23" s="34"/>
      <c r="K23" s="34"/>
      <c r="L23" s="34"/>
    </row>
    <row r="24" spans="1:12" x14ac:dyDescent="0.2">
      <c r="A24" s="34"/>
      <c r="B24" s="34"/>
      <c r="C24" s="34"/>
      <c r="D24" s="34"/>
      <c r="E24" s="34"/>
      <c r="F24" s="34"/>
      <c r="G24" s="34"/>
      <c r="H24" s="34"/>
      <c r="I24" s="34"/>
      <c r="J24" s="34"/>
      <c r="K24" s="34"/>
      <c r="L24" s="34"/>
    </row>
    <row r="25" spans="1:12" x14ac:dyDescent="0.2">
      <c r="A25" s="34"/>
      <c r="B25" s="34"/>
      <c r="C25" s="34"/>
      <c r="D25" s="34"/>
      <c r="E25" s="34"/>
      <c r="F25" s="34"/>
      <c r="G25" s="34"/>
      <c r="H25" s="34"/>
      <c r="I25" s="34"/>
      <c r="J25" s="34"/>
      <c r="K25" s="34"/>
      <c r="L25" s="34"/>
    </row>
    <row r="26" spans="1:12" x14ac:dyDescent="0.2">
      <c r="A26" s="34"/>
      <c r="B26" s="34"/>
      <c r="C26" s="34"/>
      <c r="D26" s="34"/>
      <c r="E26" s="34"/>
      <c r="F26" s="34"/>
      <c r="G26" s="34"/>
      <c r="H26" s="34"/>
      <c r="I26" s="34"/>
      <c r="J26" s="34"/>
      <c r="K26" s="34"/>
      <c r="L26" s="34"/>
    </row>
    <row r="27" spans="1:12" ht="15" x14ac:dyDescent="0.25">
      <c r="A27" s="43" t="s">
        <v>42</v>
      </c>
      <c r="B27" s="34"/>
      <c r="C27" s="34"/>
      <c r="D27" s="34"/>
      <c r="E27" s="34"/>
      <c r="F27" s="34"/>
      <c r="G27" s="34"/>
      <c r="H27" s="34"/>
      <c r="I27" s="34"/>
      <c r="J27" s="34"/>
      <c r="K27" s="34"/>
      <c r="L27" s="34"/>
    </row>
    <row r="28" spans="1:12" x14ac:dyDescent="0.2">
      <c r="A28" s="34"/>
      <c r="B28" s="34"/>
      <c r="C28" s="34"/>
      <c r="D28" s="34"/>
      <c r="E28" s="34"/>
      <c r="F28" s="34"/>
      <c r="G28" s="34"/>
      <c r="H28" s="34"/>
      <c r="I28" s="34"/>
      <c r="J28" s="34"/>
      <c r="K28" s="34"/>
      <c r="L28" s="34"/>
    </row>
    <row r="29" spans="1:12" ht="27" customHeight="1" x14ac:dyDescent="0.2">
      <c r="A29" s="44" t="s">
        <v>43</v>
      </c>
      <c r="B29" s="44"/>
      <c r="C29" s="44"/>
      <c r="D29" s="44"/>
      <c r="E29" s="44"/>
      <c r="F29" s="44"/>
      <c r="G29" s="44"/>
      <c r="H29" s="44"/>
      <c r="I29" s="44"/>
      <c r="J29" s="44"/>
      <c r="K29" s="44"/>
      <c r="L29" s="44"/>
    </row>
    <row r="30" spans="1:12" ht="29.25" customHeight="1" x14ac:dyDescent="0.2">
      <c r="A30" s="45" t="s">
        <v>44</v>
      </c>
      <c r="B30" s="45"/>
      <c r="C30" s="45"/>
      <c r="D30" s="45"/>
      <c r="E30" s="45"/>
      <c r="F30" s="45"/>
      <c r="G30" s="45"/>
      <c r="H30" s="45"/>
      <c r="I30" s="45"/>
      <c r="J30" s="45"/>
      <c r="K30" s="45"/>
      <c r="L30" s="45"/>
    </row>
    <row r="31" spans="1:12" ht="30.75" customHeight="1" x14ac:dyDescent="0.2">
      <c r="A31" s="45" t="s">
        <v>45</v>
      </c>
      <c r="B31" s="45"/>
      <c r="C31" s="45"/>
      <c r="D31" s="45"/>
      <c r="E31" s="45"/>
      <c r="F31" s="45"/>
      <c r="G31" s="45"/>
      <c r="H31" s="45"/>
      <c r="I31" s="45"/>
      <c r="J31" s="45"/>
      <c r="K31" s="45"/>
      <c r="L31" s="45"/>
    </row>
    <row r="32" spans="1:12" ht="55.5" customHeight="1" x14ac:dyDescent="0.2">
      <c r="A32" s="45" t="s">
        <v>46</v>
      </c>
      <c r="B32" s="45"/>
      <c r="C32" s="45"/>
      <c r="D32" s="45"/>
      <c r="E32" s="45"/>
      <c r="F32" s="45"/>
      <c r="G32" s="45"/>
      <c r="H32" s="45"/>
      <c r="I32" s="45"/>
      <c r="J32" s="45"/>
      <c r="K32" s="45"/>
      <c r="L32" s="45"/>
    </row>
  </sheetData>
  <sheetProtection algorithmName="SHA-512" hashValue="O8Eqg6lRbpt3YnAOMu7Sgkecm656/nDnwPJnXKR8C/SFOLB+2O1YWMHDT5aXqlXeTx6AwlXo+FwQivfXFE6KmA==" saltValue="rvWQVQJazF+4NE22rrEgVA==" spinCount="100000" sheet="1" objects="1" scenarios="1" selectLockedCells="1"/>
  <mergeCells count="4">
    <mergeCell ref="A29:L29"/>
    <mergeCell ref="A30:L30"/>
    <mergeCell ref="A31:L31"/>
    <mergeCell ref="A32:L32"/>
  </mergeCells>
  <phoneticPr fontId="2" type="noConversion"/>
  <pageMargins left="0.74803149606299213" right="0.74803149606299213" top="0.98425196850393704" bottom="0.98425196850393704" header="0.51181102362204722" footer="0.51181102362204722"/>
  <pageSetup paperSize="9" scale="67"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workbookViewId="0">
      <selection activeCell="D40" sqref="D40"/>
    </sheetView>
  </sheetViews>
  <sheetFormatPr defaultRowHeight="12.75" x14ac:dyDescent="0.2"/>
  <cols>
    <col min="1" max="2" width="10.28515625" bestFit="1" customWidth="1"/>
    <col min="8" max="8" width="24.85546875" bestFit="1" customWidth="1"/>
    <col min="9" max="9" width="10.28515625" bestFit="1" customWidth="1"/>
  </cols>
  <sheetData>
    <row r="1" spans="1:10" x14ac:dyDescent="0.2">
      <c r="A1" s="4" t="s">
        <v>12</v>
      </c>
      <c r="B1" s="14">
        <v>2022</v>
      </c>
    </row>
    <row r="2" spans="1:10" x14ac:dyDescent="0.2">
      <c r="A2" s="5"/>
      <c r="B2" s="5"/>
      <c r="C2" s="5"/>
      <c r="D2" s="7"/>
      <c r="E2" s="5"/>
      <c r="F2" s="5"/>
    </row>
    <row r="3" spans="1:10" x14ac:dyDescent="0.2">
      <c r="A3" s="19" t="s">
        <v>3</v>
      </c>
      <c r="B3" s="20"/>
      <c r="C3" s="19" t="s">
        <v>4</v>
      </c>
      <c r="D3" s="21"/>
      <c r="E3" s="20"/>
      <c r="F3" s="5"/>
    </row>
    <row r="4" spans="1:10" x14ac:dyDescent="0.2">
      <c r="A4" s="9">
        <v>0</v>
      </c>
      <c r="B4" s="9">
        <v>216200</v>
      </c>
      <c r="C4" s="9"/>
      <c r="D4" s="15">
        <v>0.18</v>
      </c>
      <c r="E4" s="9" t="s">
        <v>5</v>
      </c>
      <c r="F4" s="5"/>
    </row>
    <row r="5" spans="1:10" x14ac:dyDescent="0.2">
      <c r="A5" s="9">
        <f>B4+1</f>
        <v>216201</v>
      </c>
      <c r="B5" s="9">
        <v>337800</v>
      </c>
      <c r="C5" s="9">
        <v>38916</v>
      </c>
      <c r="D5" s="15">
        <v>0.26</v>
      </c>
      <c r="E5" s="9" t="s">
        <v>14</v>
      </c>
      <c r="F5" s="5"/>
    </row>
    <row r="6" spans="1:10" x14ac:dyDescent="0.2">
      <c r="A6" s="9">
        <f>B5+1</f>
        <v>337801</v>
      </c>
      <c r="B6" s="9">
        <v>467500</v>
      </c>
      <c r="C6" s="9">
        <v>70532</v>
      </c>
      <c r="D6" s="15">
        <v>0.31</v>
      </c>
      <c r="E6" s="9" t="s">
        <v>15</v>
      </c>
      <c r="F6" s="5"/>
    </row>
    <row r="7" spans="1:10" x14ac:dyDescent="0.2">
      <c r="A7" s="9">
        <f>B6+1</f>
        <v>467501</v>
      </c>
      <c r="B7" s="9">
        <v>613600</v>
      </c>
      <c r="C7" s="9">
        <v>110739</v>
      </c>
      <c r="D7" s="15">
        <v>0.36</v>
      </c>
      <c r="E7" s="9" t="s">
        <v>16</v>
      </c>
      <c r="F7" s="5"/>
    </row>
    <row r="8" spans="1:10" x14ac:dyDescent="0.2">
      <c r="A8" s="9">
        <f>B7+1</f>
        <v>613601</v>
      </c>
      <c r="B8" s="9">
        <v>782200</v>
      </c>
      <c r="C8" s="9">
        <v>163335</v>
      </c>
      <c r="D8" s="15">
        <v>0.39</v>
      </c>
      <c r="E8" s="9" t="s">
        <v>17</v>
      </c>
      <c r="F8" s="5"/>
    </row>
    <row r="9" spans="1:10" x14ac:dyDescent="0.2">
      <c r="A9" s="9">
        <f>B8+1</f>
        <v>782201</v>
      </c>
      <c r="B9" s="9">
        <v>1656600</v>
      </c>
      <c r="C9" s="9">
        <v>229089</v>
      </c>
      <c r="D9" s="15">
        <v>0.41</v>
      </c>
      <c r="E9" s="9" t="s">
        <v>18</v>
      </c>
      <c r="F9" s="5"/>
    </row>
    <row r="10" spans="1:10" x14ac:dyDescent="0.2">
      <c r="A10" s="9">
        <f>+B9+1</f>
        <v>1656601</v>
      </c>
      <c r="B10" s="9"/>
      <c r="C10" s="9">
        <v>587593</v>
      </c>
      <c r="D10" s="15">
        <v>0.45</v>
      </c>
      <c r="E10" s="9" t="s">
        <v>19</v>
      </c>
      <c r="F10" s="5"/>
    </row>
    <row r="11" spans="1:10" x14ac:dyDescent="0.2">
      <c r="E11" s="5"/>
      <c r="F11" s="5"/>
    </row>
    <row r="12" spans="1:10" x14ac:dyDescent="0.2">
      <c r="A12" s="8" t="s">
        <v>6</v>
      </c>
      <c r="B12" s="9">
        <v>0</v>
      </c>
      <c r="C12" s="9">
        <v>15714</v>
      </c>
      <c r="D12" s="9">
        <f>+C12</f>
        <v>15714</v>
      </c>
      <c r="E12" s="5"/>
      <c r="F12" s="5"/>
    </row>
    <row r="13" spans="1:10" x14ac:dyDescent="0.2">
      <c r="A13" s="8" t="s">
        <v>7</v>
      </c>
      <c r="B13" s="9">
        <v>65</v>
      </c>
      <c r="C13" s="9">
        <v>8613</v>
      </c>
      <c r="D13" s="9">
        <f>+D12+C13</f>
        <v>24327</v>
      </c>
      <c r="E13" s="7"/>
      <c r="F13" s="5"/>
    </row>
    <row r="14" spans="1:10" x14ac:dyDescent="0.2">
      <c r="A14" s="8" t="s">
        <v>7</v>
      </c>
      <c r="B14" s="9">
        <v>75</v>
      </c>
      <c r="C14" s="9">
        <v>2871</v>
      </c>
      <c r="D14" s="9">
        <f>+D13+C14</f>
        <v>27198</v>
      </c>
    </row>
    <row r="16" spans="1:10" x14ac:dyDescent="0.2">
      <c r="A16" s="1" t="s">
        <v>40</v>
      </c>
      <c r="B16" s="18"/>
      <c r="C16" s="18"/>
      <c r="D16" s="18"/>
      <c r="E16" s="18"/>
      <c r="F16" s="18"/>
      <c r="G16" s="18"/>
      <c r="H16" s="1" t="s">
        <v>41</v>
      </c>
      <c r="I16" s="18"/>
      <c r="J16" s="1"/>
    </row>
    <row r="17" spans="1:12" x14ac:dyDescent="0.2">
      <c r="A17" s="1"/>
      <c r="D17" s="1"/>
      <c r="E17" s="4"/>
      <c r="H17" s="1"/>
      <c r="K17" s="1"/>
      <c r="L17" s="4"/>
    </row>
    <row r="18" spans="1:12" x14ac:dyDescent="0.2">
      <c r="A18" s="6" t="s">
        <v>8</v>
      </c>
      <c r="B18" s="17">
        <f>+'Tax 2022'!F7</f>
        <v>55</v>
      </c>
      <c r="H18" s="6" t="s">
        <v>8</v>
      </c>
      <c r="I18" s="17">
        <f>+B18</f>
        <v>55</v>
      </c>
    </row>
    <row r="19" spans="1:12" x14ac:dyDescent="0.2">
      <c r="A19" s="1" t="s">
        <v>1</v>
      </c>
      <c r="H19" s="1" t="s">
        <v>1</v>
      </c>
    </row>
    <row r="20" spans="1:12" x14ac:dyDescent="0.2">
      <c r="A20" s="5" t="s">
        <v>21</v>
      </c>
      <c r="D20">
        <f>+'Tax 2022'!F8</f>
        <v>50000</v>
      </c>
      <c r="H20" s="5" t="s">
        <v>21</v>
      </c>
      <c r="K20">
        <f>+D20</f>
        <v>50000</v>
      </c>
    </row>
    <row r="22" spans="1:12" x14ac:dyDescent="0.2">
      <c r="A22" s="6" t="s">
        <v>0</v>
      </c>
      <c r="H22" s="6" t="s">
        <v>0</v>
      </c>
    </row>
    <row r="23" spans="1:12" x14ac:dyDescent="0.2">
      <c r="A23" s="10" t="s">
        <v>22</v>
      </c>
      <c r="D23">
        <f>+D39</f>
        <v>-6000</v>
      </c>
      <c r="H23" s="10" t="s">
        <v>22</v>
      </c>
      <c r="K23">
        <f>+K39</f>
        <v>0</v>
      </c>
    </row>
    <row r="24" spans="1:12" x14ac:dyDescent="0.2">
      <c r="A24" s="10"/>
      <c r="H24" s="10"/>
    </row>
    <row r="25" spans="1:12" x14ac:dyDescent="0.2">
      <c r="A25" s="5"/>
      <c r="D25" s="2">
        <f>+D20+D23</f>
        <v>44000</v>
      </c>
      <c r="H25" s="5"/>
      <c r="K25" s="2">
        <f>+K20+K23</f>
        <v>50000</v>
      </c>
    </row>
    <row r="26" spans="1:12" x14ac:dyDescent="0.2">
      <c r="A26" s="5" t="s">
        <v>10</v>
      </c>
      <c r="D26" s="2">
        <f>+D25*12</f>
        <v>528000</v>
      </c>
      <c r="H26" s="5" t="s">
        <v>10</v>
      </c>
      <c r="K26" s="2">
        <f>+K25*12</f>
        <v>600000</v>
      </c>
    </row>
    <row r="27" spans="1:12" x14ac:dyDescent="0.2">
      <c r="A27" s="5" t="s">
        <v>2</v>
      </c>
      <c r="D27" s="11">
        <f>(D26-VLOOKUP(D26,$A$4:$D$10,1,1))*VLOOKUP(D26,$A$4:$D$10,4)+VLOOKUP(D26,$A$4:J9,3)</f>
        <v>132518.64000000001</v>
      </c>
      <c r="H27" s="5" t="s">
        <v>2</v>
      </c>
      <c r="K27" s="11">
        <f>(K26-VLOOKUP(K26,$A$4:$D$10,1,1))*VLOOKUP(K26,$A$4:$D$10,4)+VLOOKUP(K26,$A$4:Q9,3)</f>
        <v>158438.64000000001</v>
      </c>
    </row>
    <row r="28" spans="1:12" x14ac:dyDescent="0.2">
      <c r="A28" s="5" t="s">
        <v>23</v>
      </c>
      <c r="D28" s="16">
        <f>IF(B18&lt;65,-'Tax Calculation'!$D$12,IF(B18&lt;70,-'Tax Calculation'!$D$13,IF(B18&lt;100,-'Tax Calculation'!$D$14)))</f>
        <v>-15714</v>
      </c>
      <c r="H28" s="5" t="s">
        <v>23</v>
      </c>
      <c r="K28" s="16">
        <f>IF(I18&lt;65,-'Tax Calculation'!$D$12,IF(I18&lt;70,-'Tax Calculation'!$D$13,IF(I18&lt;100,-'Tax Calculation'!$D$14)))</f>
        <v>-15714</v>
      </c>
    </row>
    <row r="29" spans="1:12" x14ac:dyDescent="0.2">
      <c r="A29" s="5" t="s">
        <v>24</v>
      </c>
      <c r="B29" s="12"/>
      <c r="C29" s="12"/>
      <c r="D29" s="2">
        <f>+IF(D27&lt;-D28,0,D27+D28)</f>
        <v>116804.64000000001</v>
      </c>
      <c r="H29" s="5" t="s">
        <v>24</v>
      </c>
      <c r="I29" s="12"/>
      <c r="J29" s="12"/>
      <c r="K29" s="2">
        <f>+IF(K27&lt;-K28,0,K27+K28)</f>
        <v>142724.64000000001</v>
      </c>
    </row>
    <row r="30" spans="1:12" x14ac:dyDescent="0.2">
      <c r="A30" s="10" t="s">
        <v>25</v>
      </c>
      <c r="B30" s="12"/>
      <c r="C30" s="12"/>
      <c r="D30" s="16">
        <f>+(D20*12)+(D38*12)-D29</f>
        <v>411195.36</v>
      </c>
      <c r="H30" s="10" t="s">
        <v>25</v>
      </c>
      <c r="I30" s="12"/>
      <c r="J30" s="12"/>
      <c r="K30" s="16">
        <f>+(K20*12)+(K38*12)-K29</f>
        <v>457275.36</v>
      </c>
    </row>
    <row r="31" spans="1:12" x14ac:dyDescent="0.2">
      <c r="A31" s="10" t="s">
        <v>26</v>
      </c>
      <c r="D31" s="16">
        <f>+D30/12</f>
        <v>34266.28</v>
      </c>
      <c r="H31" s="10" t="s">
        <v>26</v>
      </c>
      <c r="K31" s="16">
        <f>+K30/12</f>
        <v>38106.28</v>
      </c>
    </row>
    <row r="32" spans="1:12" x14ac:dyDescent="0.2">
      <c r="A32" s="10" t="s">
        <v>28</v>
      </c>
      <c r="D32">
        <f>+D29/12</f>
        <v>9733.7200000000012</v>
      </c>
      <c r="H32" s="10" t="s">
        <v>28</v>
      </c>
      <c r="K32">
        <f>+K29/12</f>
        <v>11893.720000000001</v>
      </c>
    </row>
    <row r="33" spans="1:12" x14ac:dyDescent="0.2">
      <c r="A33" s="1" t="s">
        <v>9</v>
      </c>
      <c r="H33" s="1" t="s">
        <v>9</v>
      </c>
    </row>
    <row r="34" spans="1:12" x14ac:dyDescent="0.2">
      <c r="A34" s="4" t="s">
        <v>11</v>
      </c>
      <c r="D34">
        <f>+D20</f>
        <v>50000</v>
      </c>
      <c r="H34" s="4" t="s">
        <v>11</v>
      </c>
      <c r="K34">
        <f>+K20</f>
        <v>50000</v>
      </c>
    </row>
    <row r="35" spans="1:12" x14ac:dyDescent="0.2">
      <c r="A35" s="4" t="s">
        <v>13</v>
      </c>
      <c r="H35" s="4" t="s">
        <v>13</v>
      </c>
    </row>
    <row r="36" spans="1:12" x14ac:dyDescent="0.2">
      <c r="A36" s="13">
        <v>0.27500000000000002</v>
      </c>
      <c r="D36" s="3">
        <f>+IF(D34*A36&gt;350000,350000,D34*A36)</f>
        <v>13750.000000000002</v>
      </c>
      <c r="H36" s="13">
        <v>0.27500000000000002</v>
      </c>
      <c r="K36" s="3">
        <f>+IF(K34*H36&gt;350000,350000,K34*H36)</f>
        <v>13750.000000000002</v>
      </c>
    </row>
    <row r="37" spans="1:12" x14ac:dyDescent="0.2">
      <c r="E37" s="13"/>
      <c r="L37" s="13"/>
    </row>
    <row r="38" spans="1:12" x14ac:dyDescent="0.2">
      <c r="A38" s="4" t="s">
        <v>22</v>
      </c>
      <c r="D38">
        <f>-'Tax 2022'!F9</f>
        <v>-6000</v>
      </c>
      <c r="H38" s="4" t="s">
        <v>22</v>
      </c>
      <c r="K38">
        <f>-'Tax 2022'!M9</f>
        <v>0</v>
      </c>
    </row>
    <row r="39" spans="1:12" x14ac:dyDescent="0.2">
      <c r="A39" s="4" t="s">
        <v>20</v>
      </c>
      <c r="D39">
        <f>+IF(D36&lt;-D38,-D36,D38)</f>
        <v>-6000</v>
      </c>
      <c r="H39" s="4" t="s">
        <v>20</v>
      </c>
      <c r="K39">
        <f>+IF(K36&lt;-K38,-K36,K38)</f>
        <v>0</v>
      </c>
    </row>
  </sheetData>
  <sheetProtection algorithmName="SHA-512" hashValue="tXc7f3XJF2ZyxRJLAOPexy99GqrnrLpljcwSaJNO/OyMPNQSI/fbMdSk4OLa55QDALSrAESh80F9GXwzuDmz7g==" saltValue="1xIXSdhu9yCFJm0HGD5tLw==" spinCount="100000" sheet="1" objects="1" scenarios="1" selectLockedCells="1" selectUnlockedCells="1"/>
  <mergeCells count="2">
    <mergeCell ref="A3:B3"/>
    <mergeCell ref="C3:E3"/>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Tax 2022</vt:lpstr>
      <vt:lpstr>Tax Calculation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Beykirch</dc:creator>
  <cp:lastModifiedBy>Greg Beykirch</cp:lastModifiedBy>
  <cp:lastPrinted>2018-07-04T17:33:59Z</cp:lastPrinted>
  <dcterms:created xsi:type="dcterms:W3CDTF">2009-07-03T17:27:06Z</dcterms:created>
  <dcterms:modified xsi:type="dcterms:W3CDTF">2021-08-12T12:40:33Z</dcterms:modified>
</cp:coreProperties>
</file>